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29"/>
  <workbookPr filterPrivacy="1" autoCompressPictures="0"/>
  <bookViews>
    <workbookView xWindow="30" yWindow="450" windowWidth="38400" windowHeight="19530" tabRatio="500" xr2:uid="{00000000-000D-0000-FFFF-FFFF00000000}"/>
  </bookViews>
  <sheets>
    <sheet name="ROI Estimator" sheetId="9" r:id="rId1"/>
  </sheets>
  <definedNames>
    <definedName name="Priority">#REF!</definedName>
  </definedNames>
  <calcPr calcId="171027"/>
</workbook>
</file>

<file path=xl/calcChain.xml><?xml version="1.0" encoding="utf-8"?>
<calcChain xmlns="http://schemas.openxmlformats.org/spreadsheetml/2006/main">
  <c r="C25" i="9" l="1"/>
  <c r="C24" i="9"/>
  <c r="C3" i="9"/>
  <c r="C2" i="9"/>
  <c r="C5" i="9"/>
  <c r="C4" i="9" l="1"/>
  <c r="B32" i="9"/>
  <c r="B31" i="9"/>
  <c r="B19" i="9" l="1"/>
  <c r="B13" i="9"/>
  <c r="B16" i="9" s="1"/>
  <c r="C7" i="9" l="1"/>
  <c r="C8" i="9"/>
  <c r="C10" i="9" s="1"/>
  <c r="B12" i="9" l="1"/>
  <c r="B20" i="9" s="1"/>
  <c r="B21" i="9" s="1"/>
  <c r="B18" i="9"/>
  <c r="B14" i="9"/>
  <c r="B15" i="9" s="1"/>
  <c r="B17" i="9" s="1"/>
  <c r="C9" i="9"/>
  <c r="B41" i="9" l="1"/>
  <c r="C30" i="9" l="1"/>
  <c r="C32" i="9" s="1"/>
  <c r="B40" i="9" s="1"/>
  <c r="C26" i="9"/>
  <c r="B35" i="9" s="1"/>
  <c r="B38" i="9" s="1"/>
  <c r="C27" i="9" l="1"/>
  <c r="C29" i="9"/>
  <c r="B34" i="9"/>
  <c r="B42" i="9" s="1"/>
  <c r="B43" i="9" s="1"/>
  <c r="B36" i="9" l="1"/>
  <c r="B37" i="9" s="1"/>
  <c r="B39" i="9" s="1"/>
  <c r="C31" i="9"/>
</calcChain>
</file>

<file path=xl/sharedStrings.xml><?xml version="1.0" encoding="utf-8"?>
<sst xmlns="http://schemas.openxmlformats.org/spreadsheetml/2006/main" count="62" uniqueCount="24">
  <si>
    <t>Pounds</t>
  </si>
  <si>
    <t>Gallons</t>
  </si>
  <si>
    <t>6 Hour Flight will Burn:</t>
  </si>
  <si>
    <t>Flight Hours Per Year/Per Aircraft:</t>
  </si>
  <si>
    <t>Total Fuel Used Per Year/Per Aircraft:</t>
  </si>
  <si>
    <t>Microvane Fuel Savings Estimate Per Year/Per Aircraft:</t>
  </si>
  <si>
    <t>Fuel Cost Per Gallon</t>
  </si>
  <si>
    <t>Gallons of Fuel Per hour Burned:</t>
  </si>
  <si>
    <t>T-56 Engine Burns pounds per hour (4 engines):</t>
  </si>
  <si>
    <t>Extra  Time on Station for 6 hour Flight (minutes)</t>
  </si>
  <si>
    <t>Extra  Time on Station for 1 year  (minutes)</t>
  </si>
  <si>
    <t>Extra  Time on Station for 1 year  (hours)</t>
  </si>
  <si>
    <t>Microvane &amp; Tank Removal Fuel Savings Estimate Per Year/Per Aircraft:</t>
  </si>
  <si>
    <t>Fuel Savings Per Year/Per Aircraft ($)</t>
  </si>
  <si>
    <t>Extra  Range for 1  year (nautical miles)</t>
  </si>
  <si>
    <t>Extra  Range for 6 hour Flight (nautical miles)</t>
  </si>
  <si>
    <t>Carbon Emissions Saved for 1 year (pounds)</t>
  </si>
  <si>
    <t>Carbon Emissions Saved (Percentage)</t>
  </si>
  <si>
    <t>Fleet Aircraft</t>
  </si>
  <si>
    <t>Number of years in Service</t>
  </si>
  <si>
    <t xml:space="preserve">Total Fleet Fuel Savings (Total Aircraft) </t>
  </si>
  <si>
    <t>Total fuel savings over # years with total a/c</t>
  </si>
  <si>
    <t>Option 2:  Fuel Savings Calculation with Microvanes + Removed External Fuel Tanks</t>
  </si>
  <si>
    <t>Option 1:  Fuel Savings Calculation with Microvanes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</si>
</sst>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&quot;$&quot;#,##0.00"/>
    <numFmt numFmtId="167" formatCode="&quot;$&quot;#,##0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14"/>
      <color rgb="FFFFFFFF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</borders>
  <cellStyleXfs count="3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wrapText="1"/>
    </xf>
    <xf numFmtId="44" fontId="4" fillId="0" borderId="0" xfId="1" applyFont="1" applyFill="1" applyBorder="1" applyAlignment="1">
      <alignment vertical="center"/>
    </xf>
    <xf numFmtId="4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/>
    <xf numFmtId="164" fontId="4" fillId="0" borderId="0" xfId="0" applyNumberFormat="1" applyFont="1" applyFill="1" applyBorder="1"/>
    <xf numFmtId="43" fontId="4" fillId="0" borderId="0" xfId="0" applyNumberFormat="1" applyFont="1" applyFill="1" applyBorder="1" applyAlignment="1">
      <alignment horizontal="center"/>
    </xf>
    <xf numFmtId="165" fontId="4" fillId="3" borderId="0" xfId="32" applyNumberFormat="1" applyFont="1" applyFill="1" applyBorder="1" applyAlignment="1">
      <alignment vertical="center"/>
    </xf>
    <xf numFmtId="165" fontId="4" fillId="3" borderId="0" xfId="1" applyNumberFormat="1" applyFont="1" applyFill="1" applyBorder="1" applyAlignment="1">
      <alignment vertical="center"/>
    </xf>
    <xf numFmtId="165" fontId="4" fillId="3" borderId="0" xfId="0" applyNumberFormat="1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0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165" fontId="5" fillId="0" borderId="0" xfId="0" applyNumberFormat="1" applyFont="1" applyFill="1" applyBorder="1"/>
    <xf numFmtId="165" fontId="5" fillId="0" borderId="5" xfId="0" applyNumberFormat="1" applyFont="1" applyFill="1" applyBorder="1"/>
    <xf numFmtId="0" fontId="5" fillId="0" borderId="0" xfId="0" applyFont="1" applyFill="1" applyBorder="1"/>
    <xf numFmtId="0" fontId="5" fillId="0" borderId="5" xfId="0" applyFont="1" applyFill="1" applyBorder="1"/>
    <xf numFmtId="0" fontId="5" fillId="0" borderId="1" xfId="0" applyFont="1" applyFill="1" applyBorder="1"/>
    <xf numFmtId="0" fontId="5" fillId="0" borderId="6" xfId="0" applyFont="1" applyFill="1" applyBorder="1"/>
    <xf numFmtId="165" fontId="5" fillId="0" borderId="1" xfId="0" applyNumberFormat="1" applyFont="1" applyFill="1" applyBorder="1"/>
    <xf numFmtId="165" fontId="5" fillId="0" borderId="6" xfId="0" applyNumberFormat="1" applyFont="1" applyFill="1" applyBorder="1"/>
    <xf numFmtId="165" fontId="4" fillId="4" borderId="12" xfId="0" applyNumberFormat="1" applyFont="1" applyFill="1" applyBorder="1" applyAlignment="1">
      <alignment horizontal="right" vertical="center" wrapText="1"/>
    </xf>
    <xf numFmtId="167" fontId="4" fillId="4" borderId="8" xfId="0" applyNumberFormat="1" applyFont="1" applyFill="1" applyBorder="1"/>
    <xf numFmtId="0" fontId="4" fillId="4" borderId="9" xfId="0" applyFont="1" applyFill="1" applyBorder="1" applyAlignment="1">
      <alignment horizontal="right" wrapText="1"/>
    </xf>
    <xf numFmtId="165" fontId="4" fillId="4" borderId="7" xfId="0" applyNumberFormat="1" applyFont="1" applyFill="1" applyBorder="1"/>
    <xf numFmtId="0" fontId="4" fillId="4" borderId="9" xfId="0" applyFont="1" applyFill="1" applyBorder="1" applyAlignment="1">
      <alignment horizontal="right"/>
    </xf>
    <xf numFmtId="0" fontId="4" fillId="4" borderId="10" xfId="0" applyFont="1" applyFill="1" applyBorder="1" applyAlignment="1">
      <alignment horizontal="right" wrapText="1"/>
    </xf>
    <xf numFmtId="164" fontId="4" fillId="4" borderId="11" xfId="9" applyNumberFormat="1" applyFont="1" applyFill="1" applyBorder="1"/>
    <xf numFmtId="3" fontId="4" fillId="4" borderId="7" xfId="0" applyNumberFormat="1" applyFont="1" applyFill="1" applyBorder="1"/>
    <xf numFmtId="1" fontId="4" fillId="4" borderId="7" xfId="0" applyNumberFormat="1" applyFont="1" applyFill="1" applyBorder="1"/>
    <xf numFmtId="3" fontId="4" fillId="0" borderId="0" xfId="32" applyNumberFormat="1" applyFont="1" applyFill="1" applyBorder="1" applyAlignment="1">
      <alignment vertical="center"/>
    </xf>
    <xf numFmtId="3" fontId="4" fillId="0" borderId="0" xfId="1" applyNumberFormat="1" applyFont="1" applyFill="1" applyBorder="1" applyAlignment="1">
      <alignment vertical="center"/>
    </xf>
    <xf numFmtId="3" fontId="4" fillId="3" borderId="0" xfId="0" applyNumberFormat="1" applyFont="1" applyFill="1" applyBorder="1"/>
    <xf numFmtId="3" fontId="4" fillId="0" borderId="0" xfId="0" applyNumberFormat="1" applyFont="1" applyFill="1" applyBorder="1"/>
    <xf numFmtId="3" fontId="4" fillId="3" borderId="0" xfId="32" applyNumberFormat="1" applyFont="1" applyFill="1" applyBorder="1" applyAlignment="1">
      <alignment vertical="center"/>
    </xf>
    <xf numFmtId="3" fontId="4" fillId="3" borderId="0" xfId="1" applyNumberFormat="1" applyFont="1" applyFill="1" applyBorder="1" applyAlignment="1">
      <alignment vertical="center"/>
    </xf>
    <xf numFmtId="3" fontId="4" fillId="3" borderId="0" xfId="0" applyNumberFormat="1" applyFont="1" applyFill="1" applyBorder="1" applyAlignment="1">
      <alignment vertical="center"/>
    </xf>
    <xf numFmtId="164" fontId="4" fillId="0" borderId="0" xfId="9" applyNumberFormat="1" applyFont="1" applyFill="1" applyBorder="1"/>
    <xf numFmtId="167" fontId="4" fillId="0" borderId="0" xfId="0" applyNumberFormat="1" applyFont="1" applyFill="1" applyBorder="1"/>
    <xf numFmtId="165" fontId="4" fillId="0" borderId="9" xfId="0" applyNumberFormat="1" applyFont="1" applyFill="1" applyBorder="1" applyAlignment="1">
      <alignment horizontal="right" vertical="center" wrapText="1"/>
    </xf>
    <xf numFmtId="165" fontId="4" fillId="0" borderId="10" xfId="0" applyNumberFormat="1" applyFont="1" applyFill="1" applyBorder="1" applyAlignment="1">
      <alignment horizontal="right" vertical="center" wrapText="1"/>
    </xf>
    <xf numFmtId="3" fontId="4" fillId="5" borderId="0" xfId="1" applyNumberFormat="1" applyFont="1" applyFill="1" applyBorder="1" applyAlignment="1" applyProtection="1">
      <alignment vertical="center"/>
      <protection locked="0"/>
    </xf>
    <xf numFmtId="166" fontId="4" fillId="5" borderId="13" xfId="0" applyNumberFormat="1" applyFont="1" applyFill="1" applyBorder="1" applyProtection="1">
      <protection locked="0"/>
    </xf>
    <xf numFmtId="0" fontId="4" fillId="5" borderId="0" xfId="0" applyFont="1" applyFill="1" applyBorder="1" applyProtection="1">
      <protection locked="0"/>
    </xf>
    <xf numFmtId="0" fontId="6" fillId="2" borderId="2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</cellXfs>
  <cellStyles count="33">
    <cellStyle name="Comma" xfId="32" builtinId="3"/>
    <cellStyle name="Currency" xfId="1" builtinId="4"/>
    <cellStyle name="Currency 2" xfId="8" xr:uid="{00000000-0005-0000-0000-000002000000}"/>
    <cellStyle name="Currency 2 7" xfId="4" xr:uid="{00000000-0005-0000-0000-000003000000}"/>
    <cellStyle name="Currency 87" xfId="2" xr:uid="{00000000-0005-0000-0000-000004000000}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Normal" xfId="0" builtinId="0"/>
    <cellStyle name="Normal 2" xfId="6" xr:uid="{00000000-0005-0000-0000-00001C000000}"/>
    <cellStyle name="Normal 2 6" xfId="5" xr:uid="{00000000-0005-0000-0000-00001D000000}"/>
    <cellStyle name="Percent" xfId="9" builtinId="5"/>
    <cellStyle name="Percent 183" xfId="3" xr:uid="{00000000-0005-0000-0000-00001F000000}"/>
    <cellStyle name="Percent 2" xfId="7" xr:uid="{00000000-0005-0000-0000-000020000000}"/>
  </cellStyles>
  <dxfs count="0"/>
  <tableStyles count="0" defaultTableStyle="TableStyleMedium9" defaultPivotStyle="PivotStyleMedium7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3"/>
  <sheetViews>
    <sheetView tabSelected="1" zoomScale="82" zoomScaleNormal="82" workbookViewId="0">
      <selection activeCell="B6" sqref="B6"/>
    </sheetView>
  </sheetViews>
  <sheetFormatPr defaultColWidth="8.25" defaultRowHeight="15" x14ac:dyDescent="0.25"/>
  <cols>
    <col min="1" max="1" width="58" style="4" customWidth="1"/>
    <col min="2" max="2" width="13.25" style="1" customWidth="1"/>
    <col min="3" max="3" width="13.75" style="1" bestFit="1" customWidth="1"/>
    <col min="4" max="4" width="22.5" style="1" customWidth="1"/>
    <col min="5" max="5" width="10.75" style="1" customWidth="1"/>
    <col min="6" max="6" width="10.125" style="7" bestFit="1" customWidth="1"/>
    <col min="7" max="7" width="12.75" style="1" customWidth="1"/>
    <col min="8" max="10" width="8.25" style="1"/>
    <col min="11" max="11" width="11.625" style="1" customWidth="1"/>
    <col min="12" max="12" width="15.25" style="1" customWidth="1"/>
    <col min="13" max="13" width="15.875" style="1" customWidth="1"/>
    <col min="14" max="14" width="17.625" style="1" customWidth="1"/>
    <col min="15" max="16384" width="8.25" style="1"/>
  </cols>
  <sheetData>
    <row r="1" spans="1:6" ht="30.6" customHeight="1" thickBot="1" x14ac:dyDescent="0.35">
      <c r="A1" s="49" t="s">
        <v>23</v>
      </c>
      <c r="B1" s="50"/>
      <c r="C1" s="50"/>
      <c r="D1" s="51"/>
      <c r="F1" s="1"/>
    </row>
    <row r="2" spans="1:6" ht="19.899999999999999" customHeight="1" x14ac:dyDescent="0.25">
      <c r="A2" s="44" t="s">
        <v>8</v>
      </c>
      <c r="B2" s="35"/>
      <c r="C2" s="35">
        <f>1494*4</f>
        <v>5976</v>
      </c>
      <c r="D2" s="3" t="s">
        <v>0</v>
      </c>
      <c r="E2" s="2"/>
      <c r="F2" s="1"/>
    </row>
    <row r="3" spans="1:6" ht="19.899999999999999" customHeight="1" x14ac:dyDescent="0.25">
      <c r="A3" s="44" t="s">
        <v>7</v>
      </c>
      <c r="B3" s="35"/>
      <c r="C3" s="35">
        <f>223*4</f>
        <v>892</v>
      </c>
      <c r="D3" s="3" t="s">
        <v>1</v>
      </c>
      <c r="E3" s="2"/>
      <c r="F3" s="1"/>
    </row>
    <row r="4" spans="1:6" ht="19.899999999999999" customHeight="1" x14ac:dyDescent="0.25">
      <c r="A4" s="44" t="s">
        <v>2</v>
      </c>
      <c r="B4" s="11"/>
      <c r="C4" s="35">
        <f>C2*6</f>
        <v>35856</v>
      </c>
      <c r="D4" s="3" t="s">
        <v>0</v>
      </c>
      <c r="E4" s="2"/>
      <c r="F4" s="1"/>
    </row>
    <row r="5" spans="1:6" ht="19.899999999999999" customHeight="1" x14ac:dyDescent="0.25">
      <c r="A5" s="44" t="s">
        <v>2</v>
      </c>
      <c r="B5" s="12"/>
      <c r="C5" s="36">
        <f>C3*6</f>
        <v>5352</v>
      </c>
      <c r="D5" s="3" t="s">
        <v>1</v>
      </c>
      <c r="E5" s="2"/>
      <c r="F5" s="1"/>
    </row>
    <row r="6" spans="1:6" ht="19.899999999999999" customHeight="1" x14ac:dyDescent="0.25">
      <c r="A6" s="44" t="s">
        <v>3</v>
      </c>
      <c r="B6" s="46">
        <v>500</v>
      </c>
      <c r="C6" s="37"/>
      <c r="D6" s="14"/>
      <c r="E6" s="2"/>
      <c r="F6" s="1"/>
    </row>
    <row r="7" spans="1:6" ht="19.899999999999999" customHeight="1" x14ac:dyDescent="0.25">
      <c r="A7" s="44" t="s">
        <v>4</v>
      </c>
      <c r="B7" s="15"/>
      <c r="C7" s="36">
        <f>B6*C2</f>
        <v>2988000</v>
      </c>
      <c r="D7" s="3" t="s">
        <v>0</v>
      </c>
      <c r="E7" s="2"/>
    </row>
    <row r="8" spans="1:6" ht="19.899999999999999" customHeight="1" x14ac:dyDescent="0.25">
      <c r="A8" s="44" t="s">
        <v>4</v>
      </c>
      <c r="B8" s="13"/>
      <c r="C8" s="36">
        <f>C3*B6</f>
        <v>446000</v>
      </c>
      <c r="D8" s="3" t="s">
        <v>1</v>
      </c>
      <c r="E8" s="2"/>
    </row>
    <row r="9" spans="1:6" ht="19.899999999999999" customHeight="1" x14ac:dyDescent="0.25">
      <c r="A9" s="44" t="s">
        <v>5</v>
      </c>
      <c r="B9" s="9">
        <v>0.04</v>
      </c>
      <c r="C9" s="38">
        <f>B9*C7</f>
        <v>119520</v>
      </c>
      <c r="D9" s="3" t="s">
        <v>0</v>
      </c>
      <c r="E9" s="2"/>
    </row>
    <row r="10" spans="1:6" ht="19.899999999999999" customHeight="1" x14ac:dyDescent="0.25">
      <c r="A10" s="44" t="s">
        <v>5</v>
      </c>
      <c r="B10" s="9">
        <v>0.04</v>
      </c>
      <c r="C10" s="38">
        <f>C8*B10</f>
        <v>17840</v>
      </c>
      <c r="D10" s="3" t="s">
        <v>1</v>
      </c>
      <c r="E10" s="2"/>
    </row>
    <row r="11" spans="1:6" ht="19.899999999999999" customHeight="1" thickBot="1" x14ac:dyDescent="0.3">
      <c r="A11" s="45" t="s">
        <v>6</v>
      </c>
      <c r="B11" s="47">
        <v>5</v>
      </c>
      <c r="C11" s="24"/>
      <c r="D11" s="25"/>
      <c r="E11" s="2"/>
    </row>
    <row r="12" spans="1:6" ht="19.899999999999999" customHeight="1" x14ac:dyDescent="0.25">
      <c r="A12" s="26" t="s">
        <v>13</v>
      </c>
      <c r="B12" s="27">
        <f>B11*C10</f>
        <v>89200</v>
      </c>
      <c r="C12" s="18"/>
      <c r="D12" s="19"/>
      <c r="E12" s="2"/>
    </row>
    <row r="13" spans="1:6" ht="19.899999999999999" customHeight="1" x14ac:dyDescent="0.25">
      <c r="A13" s="28" t="s">
        <v>9</v>
      </c>
      <c r="B13" s="33">
        <f>(C4*B9)/C2*60</f>
        <v>14.399999999999999</v>
      </c>
      <c r="C13" s="18"/>
      <c r="D13" s="19"/>
      <c r="E13" s="2"/>
    </row>
    <row r="14" spans="1:6" ht="19.899999999999999" hidden="1" customHeight="1" x14ac:dyDescent="0.25">
      <c r="A14" s="30" t="s">
        <v>10</v>
      </c>
      <c r="B14" s="33">
        <f>(C7*B9)/C2*60</f>
        <v>1200</v>
      </c>
      <c r="C14" s="18"/>
      <c r="D14" s="19"/>
      <c r="E14" s="2"/>
    </row>
    <row r="15" spans="1:6" ht="19.899999999999999" customHeight="1" x14ac:dyDescent="0.25">
      <c r="A15" s="30" t="s">
        <v>11</v>
      </c>
      <c r="B15" s="29">
        <f>B14/60</f>
        <v>20</v>
      </c>
      <c r="C15" s="18"/>
      <c r="D15" s="19"/>
      <c r="E15" s="2"/>
    </row>
    <row r="16" spans="1:6" ht="19.899999999999999" customHeight="1" x14ac:dyDescent="0.25">
      <c r="A16" s="28" t="s">
        <v>15</v>
      </c>
      <c r="B16" s="34">
        <f>362/60*B13</f>
        <v>86.88</v>
      </c>
      <c r="C16" s="18"/>
      <c r="D16" s="19"/>
      <c r="E16" s="2"/>
    </row>
    <row r="17" spans="1:7" ht="19.899999999999999" customHeight="1" x14ac:dyDescent="0.25">
      <c r="A17" s="28" t="s">
        <v>14</v>
      </c>
      <c r="B17" s="33">
        <f>B15*362</f>
        <v>7240</v>
      </c>
      <c r="C17" s="20"/>
      <c r="D17" s="21"/>
      <c r="E17" s="2"/>
    </row>
    <row r="18" spans="1:7" ht="19.899999999999999" customHeight="1" x14ac:dyDescent="0.25">
      <c r="A18" s="28" t="s">
        <v>16</v>
      </c>
      <c r="B18" s="33">
        <f>C10*21</f>
        <v>374640</v>
      </c>
      <c r="C18" s="20"/>
      <c r="D18" s="21"/>
      <c r="E18" s="2"/>
      <c r="F18" s="17"/>
    </row>
    <row r="19" spans="1:7" ht="19.899999999999999" customHeight="1" thickBot="1" x14ac:dyDescent="0.3">
      <c r="A19" s="31" t="s">
        <v>17</v>
      </c>
      <c r="B19" s="32">
        <f>B10</f>
        <v>0.04</v>
      </c>
      <c r="C19" s="22"/>
      <c r="D19" s="23"/>
      <c r="E19" s="5"/>
      <c r="F19" s="17"/>
    </row>
    <row r="20" spans="1:7" ht="19.899999999999999" customHeight="1" x14ac:dyDescent="0.25">
      <c r="A20" s="4" t="s">
        <v>20</v>
      </c>
      <c r="B20" s="43">
        <f>B12*C20</f>
        <v>89200</v>
      </c>
      <c r="C20" s="48">
        <v>1</v>
      </c>
      <c r="D20" s="7" t="s">
        <v>18</v>
      </c>
      <c r="E20" s="6"/>
      <c r="F20" s="16"/>
      <c r="G20" s="8"/>
    </row>
    <row r="21" spans="1:7" ht="19.899999999999999" customHeight="1" x14ac:dyDescent="0.25">
      <c r="A21" s="4" t="s">
        <v>21</v>
      </c>
      <c r="B21" s="43">
        <f>B20*C21</f>
        <v>89200</v>
      </c>
      <c r="C21" s="48">
        <v>1</v>
      </c>
      <c r="D21" s="1" t="s">
        <v>19</v>
      </c>
      <c r="E21" s="6"/>
    </row>
    <row r="22" spans="1:7" ht="19.899999999999999" customHeight="1" thickBot="1" x14ac:dyDescent="0.3">
      <c r="E22" s="6"/>
    </row>
    <row r="23" spans="1:7" ht="19.899999999999999" customHeight="1" x14ac:dyDescent="0.3">
      <c r="A23" s="49" t="s">
        <v>22</v>
      </c>
      <c r="B23" s="52"/>
      <c r="C23" s="52"/>
      <c r="D23" s="53"/>
    </row>
    <row r="24" spans="1:7" ht="19.899999999999999" customHeight="1" x14ac:dyDescent="0.25">
      <c r="A24" s="44" t="s">
        <v>8</v>
      </c>
      <c r="B24" s="35"/>
      <c r="C24" s="35">
        <f>1494*4</f>
        <v>5976</v>
      </c>
      <c r="D24" s="3" t="s">
        <v>0</v>
      </c>
    </row>
    <row r="25" spans="1:7" ht="19.899999999999999" customHeight="1" x14ac:dyDescent="0.25">
      <c r="A25" s="44" t="s">
        <v>7</v>
      </c>
      <c r="B25" s="35"/>
      <c r="C25" s="35">
        <f>223*4</f>
        <v>892</v>
      </c>
      <c r="D25" s="3" t="s">
        <v>1</v>
      </c>
      <c r="F25" s="10"/>
    </row>
    <row r="26" spans="1:7" ht="19.899999999999999" customHeight="1" x14ac:dyDescent="0.25">
      <c r="A26" s="44" t="s">
        <v>2</v>
      </c>
      <c r="B26" s="39"/>
      <c r="C26" s="35">
        <f>C24*6</f>
        <v>35856</v>
      </c>
      <c r="D26" s="3" t="s">
        <v>0</v>
      </c>
      <c r="F26" s="10"/>
    </row>
    <row r="27" spans="1:7" ht="19.899999999999999" customHeight="1" x14ac:dyDescent="0.25">
      <c r="A27" s="44" t="s">
        <v>2</v>
      </c>
      <c r="B27" s="40"/>
      <c r="C27" s="36">
        <f>C25*6</f>
        <v>5352</v>
      </c>
      <c r="D27" s="3" t="s">
        <v>1</v>
      </c>
    </row>
    <row r="28" spans="1:7" ht="19.899999999999999" customHeight="1" x14ac:dyDescent="0.25">
      <c r="A28" s="44" t="s">
        <v>3</v>
      </c>
      <c r="B28" s="46">
        <v>500</v>
      </c>
      <c r="C28" s="37"/>
      <c r="D28" s="14"/>
      <c r="F28" s="1"/>
    </row>
    <row r="29" spans="1:7" ht="19.899999999999999" customHeight="1" x14ac:dyDescent="0.25">
      <c r="A29" s="44" t="s">
        <v>4</v>
      </c>
      <c r="B29" s="37"/>
      <c r="C29" s="36">
        <f>B28*C24</f>
        <v>2988000</v>
      </c>
      <c r="D29" s="3" t="s">
        <v>0</v>
      </c>
      <c r="F29" s="1"/>
    </row>
    <row r="30" spans="1:7" ht="19.899999999999999" customHeight="1" x14ac:dyDescent="0.25">
      <c r="A30" s="44" t="s">
        <v>4</v>
      </c>
      <c r="B30" s="41"/>
      <c r="C30" s="36">
        <f>C25*B28</f>
        <v>446000</v>
      </c>
      <c r="D30" s="3" t="s">
        <v>1</v>
      </c>
      <c r="F30" s="1"/>
    </row>
    <row r="31" spans="1:7" ht="27.95" customHeight="1" x14ac:dyDescent="0.25">
      <c r="A31" s="44" t="s">
        <v>12</v>
      </c>
      <c r="B31" s="42">
        <f>3.7%+B9</f>
        <v>7.7000000000000013E-2</v>
      </c>
      <c r="C31" s="38">
        <f>B31*C29</f>
        <v>230076.00000000003</v>
      </c>
      <c r="D31" s="3" t="s">
        <v>0</v>
      </c>
      <c r="F31" s="1"/>
    </row>
    <row r="32" spans="1:7" ht="27.95" customHeight="1" x14ac:dyDescent="0.25">
      <c r="A32" s="44" t="s">
        <v>12</v>
      </c>
      <c r="B32" s="42">
        <f>3.7%+B10</f>
        <v>7.7000000000000013E-2</v>
      </c>
      <c r="C32" s="38">
        <f>C30*B32</f>
        <v>34342.000000000007</v>
      </c>
      <c r="D32" s="3" t="s">
        <v>1</v>
      </c>
      <c r="F32" s="1"/>
    </row>
    <row r="33" spans="1:6" ht="19.899999999999999" customHeight="1" thickBot="1" x14ac:dyDescent="0.3">
      <c r="A33" s="45" t="s">
        <v>6</v>
      </c>
      <c r="B33" s="47">
        <v>5</v>
      </c>
      <c r="C33" s="24"/>
      <c r="D33" s="25"/>
      <c r="F33" s="1"/>
    </row>
    <row r="34" spans="1:6" ht="19.899999999999999" customHeight="1" x14ac:dyDescent="0.25">
      <c r="A34" s="26" t="s">
        <v>13</v>
      </c>
      <c r="B34" s="27">
        <f>B33*C32</f>
        <v>171710.00000000003</v>
      </c>
      <c r="C34" s="18"/>
      <c r="D34" s="19"/>
      <c r="F34" s="1"/>
    </row>
    <row r="35" spans="1:6" ht="19.899999999999999" customHeight="1" x14ac:dyDescent="0.25">
      <c r="A35" s="28" t="s">
        <v>9</v>
      </c>
      <c r="B35" s="33">
        <f>(C26*B31)/C24*60</f>
        <v>27.720000000000002</v>
      </c>
      <c r="C35" s="18"/>
      <c r="D35" s="19"/>
      <c r="F35" s="1"/>
    </row>
    <row r="36" spans="1:6" ht="19.899999999999999" hidden="1" customHeight="1" x14ac:dyDescent="0.25">
      <c r="A36" s="30" t="s">
        <v>10</v>
      </c>
      <c r="B36" s="33">
        <f>(C29*B31)/C24*60</f>
        <v>2310.0000000000005</v>
      </c>
      <c r="C36" s="18"/>
      <c r="D36" s="19"/>
      <c r="F36" s="1"/>
    </row>
    <row r="37" spans="1:6" ht="19.899999999999999" customHeight="1" x14ac:dyDescent="0.25">
      <c r="A37" s="30" t="s">
        <v>11</v>
      </c>
      <c r="B37" s="33">
        <f>B36/60</f>
        <v>38.500000000000007</v>
      </c>
      <c r="C37" s="18"/>
      <c r="D37" s="19"/>
    </row>
    <row r="38" spans="1:6" ht="19.899999999999999" customHeight="1" x14ac:dyDescent="0.25">
      <c r="A38" s="28" t="s">
        <v>15</v>
      </c>
      <c r="B38" s="33">
        <f>362/60*B35</f>
        <v>167.244</v>
      </c>
      <c r="C38" s="18"/>
      <c r="D38" s="19"/>
    </row>
    <row r="39" spans="1:6" ht="19.899999999999999" customHeight="1" x14ac:dyDescent="0.25">
      <c r="A39" s="28" t="s">
        <v>14</v>
      </c>
      <c r="B39" s="33">
        <f>B37*362</f>
        <v>13937.000000000002</v>
      </c>
      <c r="C39" s="20"/>
      <c r="D39" s="21"/>
    </row>
    <row r="40" spans="1:6" ht="19.899999999999999" customHeight="1" x14ac:dyDescent="0.25">
      <c r="A40" s="28" t="s">
        <v>16</v>
      </c>
      <c r="B40" s="33">
        <f>C32*21</f>
        <v>721182.00000000012</v>
      </c>
      <c r="C40" s="20"/>
      <c r="D40" s="21"/>
    </row>
    <row r="41" spans="1:6" ht="19.899999999999999" customHeight="1" thickBot="1" x14ac:dyDescent="0.3">
      <c r="A41" s="31" t="s">
        <v>17</v>
      </c>
      <c r="B41" s="32">
        <f>B32</f>
        <v>7.7000000000000013E-2</v>
      </c>
      <c r="C41" s="22"/>
      <c r="D41" s="23"/>
    </row>
    <row r="42" spans="1:6" ht="19.899999999999999" customHeight="1" x14ac:dyDescent="0.25">
      <c r="A42" s="4" t="s">
        <v>20</v>
      </c>
      <c r="B42" s="43">
        <f>B34*C42</f>
        <v>171710.00000000003</v>
      </c>
      <c r="C42" s="48">
        <v>1</v>
      </c>
      <c r="D42" s="7" t="s">
        <v>18</v>
      </c>
    </row>
    <row r="43" spans="1:6" ht="19.899999999999999" customHeight="1" x14ac:dyDescent="0.25">
      <c r="A43" s="4" t="s">
        <v>21</v>
      </c>
      <c r="B43" s="43">
        <f>B42*C43</f>
        <v>171710.00000000003</v>
      </c>
      <c r="C43" s="48">
        <v>1</v>
      </c>
      <c r="D43" s="1" t="s">
        <v>19</v>
      </c>
    </row>
  </sheetData>
  <sheetProtection algorithmName="SHA-512" hashValue="l1lKxOCqk3Qab5nKweuMwKPJfOaoEIDUK2jMnSudzk9MhxcS2DKobEcANt493tvThFdUokXJs2eNsNuUvyoIQw==" saltValue="MLyKLfmrYyMzkhqIWM7QPA==" spinCount="100000" sheet="1" selectLockedCells="1"/>
  <mergeCells count="2">
    <mergeCell ref="A1:D1"/>
    <mergeCell ref="A23:D23"/>
  </mergeCells>
  <pageMargins left="0.7" right="0.7" top="0.75" bottom="0.75" header="0.3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ROI Estimator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2016-11-16T17:34:14Z</dcterms:created>
  <dcterms:modified xsi:type="dcterms:W3CDTF">2018-04-06T15:57:01Z</dcterms:modified>
</cp:coreProperties>
</file>